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gan-x\tools\Pointing\"/>
    </mc:Choice>
  </mc:AlternateContent>
  <bookViews>
    <workbookView xWindow="-15" yWindow="-15" windowWidth="21570" windowHeight="783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38" i="1" l="1"/>
  <c r="H37" i="1"/>
  <c r="H36" i="1"/>
  <c r="K36" i="1" s="1"/>
  <c r="H35" i="1"/>
  <c r="K35" i="1" s="1"/>
  <c r="M35" i="1" s="1"/>
  <c r="D35" i="1" s="1"/>
  <c r="J38" i="1"/>
  <c r="I38" i="1"/>
  <c r="K38" i="1"/>
  <c r="K37" i="1"/>
  <c r="J37" i="1"/>
  <c r="I37" i="1"/>
  <c r="J36" i="1"/>
  <c r="I36" i="1"/>
  <c r="J35" i="1"/>
  <c r="I35" i="1"/>
  <c r="I32" i="1"/>
  <c r="I31" i="1"/>
  <c r="J8" i="1"/>
  <c r="I8" i="1"/>
  <c r="H8" i="1"/>
  <c r="K8" i="1" s="1"/>
  <c r="J7" i="1"/>
  <c r="I7" i="1"/>
  <c r="H7" i="1"/>
  <c r="K7" i="1" s="1"/>
  <c r="M7" i="1" s="1"/>
  <c r="D7" i="1" s="1"/>
  <c r="J18" i="1"/>
  <c r="I18" i="1"/>
  <c r="H18" i="1"/>
  <c r="K18" i="1" s="1"/>
  <c r="J17" i="1"/>
  <c r="I17" i="1"/>
  <c r="H17" i="1"/>
  <c r="K17" i="1" s="1"/>
  <c r="J28" i="1"/>
  <c r="I28" i="1"/>
  <c r="H28" i="1"/>
  <c r="K28" i="1" s="1"/>
  <c r="J27" i="1"/>
  <c r="I27" i="1"/>
  <c r="H27" i="1"/>
  <c r="K27" i="1" s="1"/>
  <c r="H6" i="1"/>
  <c r="K6" i="1" s="1"/>
  <c r="I6" i="1"/>
  <c r="J6" i="1"/>
  <c r="H16" i="1"/>
  <c r="K16" i="1" s="1"/>
  <c r="I16" i="1"/>
  <c r="J16" i="1"/>
  <c r="H26" i="1"/>
  <c r="K26" i="1" s="1"/>
  <c r="I26" i="1"/>
  <c r="J26" i="1"/>
  <c r="I25" i="1"/>
  <c r="H25" i="1"/>
  <c r="K25" i="1" s="1"/>
  <c r="J25" i="1"/>
  <c r="I22" i="1"/>
  <c r="I21" i="1"/>
  <c r="I15" i="1"/>
  <c r="H15" i="1"/>
  <c r="K15" i="1" s="1"/>
  <c r="I12" i="1"/>
  <c r="I11" i="1"/>
  <c r="I2" i="1"/>
  <c r="I5" i="1"/>
  <c r="H5" i="1"/>
  <c r="K5" i="1" s="1"/>
  <c r="I1" i="1"/>
  <c r="J5" i="1"/>
  <c r="J15" i="1"/>
  <c r="L37" i="1" l="1"/>
  <c r="N37" i="1" s="1"/>
  <c r="E37" i="1" s="1"/>
  <c r="L36" i="1"/>
  <c r="N36" i="1" s="1"/>
  <c r="E36" i="1" s="1"/>
  <c r="L38" i="1"/>
  <c r="N38" i="1" s="1"/>
  <c r="E38" i="1" s="1"/>
  <c r="M38" i="1"/>
  <c r="D38" i="1" s="1"/>
  <c r="M37" i="1"/>
  <c r="D37" i="1" s="1"/>
  <c r="L35" i="1"/>
  <c r="N35" i="1" s="1"/>
  <c r="E35" i="1" s="1"/>
  <c r="M36" i="1"/>
  <c r="D36" i="1" s="1"/>
  <c r="M17" i="1"/>
  <c r="D17" i="1" s="1"/>
  <c r="M28" i="1"/>
  <c r="D28" i="1" s="1"/>
  <c r="M8" i="1"/>
  <c r="D8" i="1" s="1"/>
  <c r="L18" i="1"/>
  <c r="N18" i="1" s="1"/>
  <c r="E18" i="1" s="1"/>
  <c r="L8" i="1"/>
  <c r="N8" i="1" s="1"/>
  <c r="E8" i="1" s="1"/>
  <c r="M18" i="1"/>
  <c r="D18" i="1" s="1"/>
  <c r="L7" i="1"/>
  <c r="N7" i="1" s="1"/>
  <c r="E7" i="1" s="1"/>
  <c r="L17" i="1"/>
  <c r="N17" i="1" s="1"/>
  <c r="E17" i="1" s="1"/>
  <c r="L27" i="1"/>
  <c r="N27" i="1" s="1"/>
  <c r="E27" i="1" s="1"/>
  <c r="M27" i="1"/>
  <c r="D27" i="1" s="1"/>
  <c r="L28" i="1"/>
  <c r="N28" i="1" s="1"/>
  <c r="E28" i="1" s="1"/>
  <c r="M15" i="1"/>
  <c r="D15" i="1" s="1"/>
  <c r="L26" i="1"/>
  <c r="N26" i="1" s="1"/>
  <c r="E26" i="1" s="1"/>
  <c r="M26" i="1"/>
  <c r="D26" i="1" s="1"/>
  <c r="M5" i="1"/>
  <c r="D5" i="1" s="1"/>
  <c r="M6" i="1"/>
  <c r="D6" i="1" s="1"/>
  <c r="L6" i="1"/>
  <c r="M16" i="1"/>
  <c r="D16" i="1" s="1"/>
  <c r="L16" i="1"/>
  <c r="L5" i="1"/>
  <c r="N5" i="1" s="1"/>
  <c r="E5" i="1" s="1"/>
  <c r="L15" i="1"/>
  <c r="N15" i="1" s="1"/>
  <c r="E15" i="1" s="1"/>
  <c r="L25" i="1"/>
  <c r="N25" i="1" s="1"/>
  <c r="E25" i="1" s="1"/>
  <c r="M25" i="1"/>
  <c r="D25" i="1" s="1"/>
  <c r="N6" i="1" l="1"/>
  <c r="E6" i="1" s="1"/>
  <c r="N16" i="1"/>
  <c r="E16" i="1" s="1"/>
</calcChain>
</file>

<file path=xl/sharedStrings.xml><?xml version="1.0" encoding="utf-8"?>
<sst xmlns="http://schemas.openxmlformats.org/spreadsheetml/2006/main" count="97" uniqueCount="37">
  <si>
    <t>Satellite Longitude (°E)</t>
  </si>
  <si>
    <t>Lat (°N)</t>
  </si>
  <si>
    <t>Lon (°E)</t>
  </si>
  <si>
    <t>LONS</t>
  </si>
  <si>
    <t>Satellite Latitude (°N)</t>
  </si>
  <si>
    <t>LATS</t>
  </si>
  <si>
    <t>Location</t>
  </si>
  <si>
    <t>El °</t>
  </si>
  <si>
    <t>DLON°</t>
  </si>
  <si>
    <t>LATES</t>
  </si>
  <si>
    <t>LONES</t>
  </si>
  <si>
    <t>DLON</t>
  </si>
  <si>
    <t>ELINF</t>
  </si>
  <si>
    <t>AZ</t>
  </si>
  <si>
    <t>EL</t>
  </si>
  <si>
    <t>Intermediate calculation values</t>
  </si>
  <si>
    <t>San Diego</t>
  </si>
  <si>
    <t>Sydney</t>
  </si>
  <si>
    <t xml:space="preserve"> </t>
  </si>
  <si>
    <t>London</t>
  </si>
  <si>
    <t>AMER</t>
  </si>
  <si>
    <t>EMEA</t>
  </si>
  <si>
    <t>Instructions</t>
  </si>
  <si>
    <t>Pointing info</t>
  </si>
  <si>
    <t>Az °</t>
  </si>
  <si>
    <t>3. The calculated pointing azimuth and elevation are then shown in the grey cells</t>
  </si>
  <si>
    <t>User terminal location</t>
  </si>
  <si>
    <t>Cape Town</t>
  </si>
  <si>
    <t>Tokyo</t>
  </si>
  <si>
    <t>Rio de Janeiro</t>
  </si>
  <si>
    <t>2. Enter the latitude and longitude for your position in the corresponding yellow cells for Northern hemisphere or orange for Southern hemisphere</t>
  </si>
  <si>
    <t>South and West are entered as negative numbers.</t>
  </si>
  <si>
    <t>See the example in blue (Northern) or green (Southern) for each satellite</t>
  </si>
  <si>
    <t>APAC</t>
  </si>
  <si>
    <t>MEAS</t>
  </si>
  <si>
    <t>4. Won't accept 0.00 for Latitudude</t>
  </si>
  <si>
    <t>1. Pick the closest satellite(s) for your position: APAC, AMER, EMEA, MEAS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</si>
</sst>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8" x14ac:knownFonts="1">
    <font>
      <sz val="10"/>
      <name val="Arial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4"/>
      <name val="Arial"/>
      <family val="2"/>
    </font>
    <font>
      <b/>
      <sz val="10"/>
      <name val="Arial"/>
      <family val="2"/>
    </font>
    <font>
      <sz val="10"/>
      <color theme="0" tint="-0.14999847407452621"/>
      <name val="Arial"/>
      <family val="2"/>
    </font>
    <font>
      <sz val="10"/>
      <color theme="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6" xfId="0" applyBorder="1"/>
    <xf numFmtId="2" fontId="0" fillId="2" borderId="7" xfId="0" applyNumberForma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2" fontId="0" fillId="2" borderId="8" xfId="0" applyNumberFormat="1" applyFill="1" applyBorder="1" applyAlignment="1">
      <alignment horizontal="center"/>
    </xf>
    <xf numFmtId="1" fontId="0" fillId="6" borderId="7" xfId="0" applyNumberFormat="1" applyFill="1" applyBorder="1" applyAlignment="1">
      <alignment horizontal="center"/>
    </xf>
    <xf numFmtId="1" fontId="0" fillId="6" borderId="8" xfId="0" applyNumberFormat="1" applyFill="1" applyBorder="1" applyAlignment="1">
      <alignment horizontal="center"/>
    </xf>
    <xf numFmtId="0" fontId="1" fillId="0" borderId="2" xfId="0" applyFont="1" applyBorder="1"/>
    <xf numFmtId="0" fontId="2" fillId="5" borderId="6" xfId="0" applyFont="1" applyFill="1" applyBorder="1"/>
    <xf numFmtId="0" fontId="0" fillId="5" borderId="6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/>
    <xf numFmtId="0" fontId="4" fillId="3" borderId="9" xfId="0" applyFont="1" applyFill="1" applyBorder="1"/>
    <xf numFmtId="2" fontId="4" fillId="3" borderId="10" xfId="0" applyNumberFormat="1" applyFont="1" applyFill="1" applyBorder="1" applyAlignment="1">
      <alignment horizontal="center"/>
    </xf>
    <xf numFmtId="2" fontId="4" fillId="3" borderId="11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2" fontId="6" fillId="0" borderId="0" xfId="0" applyNumberFormat="1" applyFont="1"/>
    <xf numFmtId="164" fontId="6" fillId="0" borderId="0" xfId="0" applyNumberFormat="1" applyFont="1"/>
    <xf numFmtId="0" fontId="7" fillId="3" borderId="9" xfId="0" applyFont="1" applyFill="1" applyBorder="1"/>
    <xf numFmtId="2" fontId="7" fillId="3" borderId="10" xfId="0" applyNumberFormat="1" applyFont="1" applyFill="1" applyBorder="1" applyAlignment="1">
      <alignment horizontal="center"/>
    </xf>
    <xf numFmtId="2" fontId="7" fillId="3" borderId="11" xfId="0" applyNumberFormat="1" applyFont="1" applyFill="1" applyBorder="1" applyAlignment="1">
      <alignment horizontal="center"/>
    </xf>
    <xf numFmtId="0" fontId="0" fillId="4" borderId="6" xfId="0" applyFill="1" applyBorder="1"/>
    <xf numFmtId="2" fontId="0" fillId="4" borderId="7" xfId="0" applyNumberFormat="1" applyFill="1" applyBorder="1" applyAlignment="1">
      <alignment horizontal="center"/>
    </xf>
    <xf numFmtId="2" fontId="0" fillId="4" borderId="8" xfId="0" applyNumberFormat="1" applyFill="1" applyBorder="1" applyAlignment="1">
      <alignment horizontal="center"/>
    </xf>
    <xf numFmtId="0" fontId="2" fillId="4" borderId="6" xfId="0" applyFont="1" applyFill="1" applyBorder="1"/>
    <xf numFmtId="1" fontId="2" fillId="6" borderId="7" xfId="0" applyNumberFormat="1" applyFont="1" applyFill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4" borderId="0" xfId="0" applyFill="1" applyBorder="1"/>
    <xf numFmtId="2" fontId="0" fillId="4" borderId="0" xfId="0" applyNumberFormat="1" applyFill="1" applyBorder="1" applyAlignment="1">
      <alignment horizontal="center"/>
    </xf>
    <xf numFmtId="1" fontId="2" fillId="6" borderId="0" xfId="0" applyNumberFormat="1" applyFont="1" applyFill="1" applyBorder="1" applyAlignment="1">
      <alignment horizontal="center"/>
    </xf>
    <xf numFmtId="1" fontId="0" fillId="6" borderId="0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workbookViewId="0">
      <selection activeCell="G29" sqref="G29"/>
    </sheetView>
  </sheetViews>
  <sheetFormatPr defaultRowHeight="12.75" x14ac:dyDescent="0.2"/>
  <cols>
    <col min="1" max="1" width="13.42578125" customWidth="1"/>
    <col min="2" max="2" width="11.85546875" customWidth="1"/>
  </cols>
  <sheetData>
    <row r="1" spans="1:14" x14ac:dyDescent="0.2">
      <c r="A1" s="3" t="s">
        <v>0</v>
      </c>
      <c r="B1" s="8"/>
      <c r="C1" s="7">
        <v>143.5</v>
      </c>
      <c r="D1" s="16" t="s">
        <v>33</v>
      </c>
      <c r="E1" s="8"/>
      <c r="H1" s="29" t="s">
        <v>3</v>
      </c>
      <c r="I1" s="29">
        <f>RADIANS(C1)</f>
        <v>2.5045474766118629</v>
      </c>
      <c r="J1" s="29"/>
      <c r="K1" s="29"/>
      <c r="L1" s="29"/>
      <c r="M1" s="29"/>
      <c r="N1" s="29"/>
    </row>
    <row r="2" spans="1:14" ht="13.5" thickBot="1" x14ac:dyDescent="0.25">
      <c r="A2" s="5" t="s">
        <v>4</v>
      </c>
      <c r="B2" s="12"/>
      <c r="C2" s="11">
        <v>0</v>
      </c>
      <c r="D2" s="11"/>
      <c r="E2" s="12"/>
      <c r="H2" s="29" t="s">
        <v>5</v>
      </c>
      <c r="I2" s="29">
        <f>RADIANS(C2)</f>
        <v>0</v>
      </c>
      <c r="J2" s="29"/>
      <c r="K2" s="29"/>
      <c r="L2" s="29"/>
      <c r="M2" s="29"/>
      <c r="N2" s="29"/>
    </row>
    <row r="3" spans="1:14" x14ac:dyDescent="0.2">
      <c r="A3" s="41" t="s">
        <v>26</v>
      </c>
      <c r="B3" s="42"/>
      <c r="C3" s="42"/>
      <c r="D3" s="44" t="s">
        <v>23</v>
      </c>
      <c r="E3" s="45"/>
      <c r="H3" s="43" t="s">
        <v>15</v>
      </c>
      <c r="I3" s="43"/>
      <c r="J3" s="43"/>
      <c r="K3" s="43"/>
      <c r="L3" s="43"/>
      <c r="M3" s="43"/>
      <c r="N3" s="43"/>
    </row>
    <row r="4" spans="1:14" ht="13.5" thickBot="1" x14ac:dyDescent="0.25">
      <c r="A4" s="4" t="s">
        <v>6</v>
      </c>
      <c r="B4" s="9" t="s">
        <v>1</v>
      </c>
      <c r="C4" s="9" t="s">
        <v>2</v>
      </c>
      <c r="D4" s="27" t="s">
        <v>24</v>
      </c>
      <c r="E4" s="10" t="s">
        <v>7</v>
      </c>
      <c r="H4" s="29" t="s">
        <v>8</v>
      </c>
      <c r="I4" s="29" t="s">
        <v>9</v>
      </c>
      <c r="J4" s="29" t="s">
        <v>10</v>
      </c>
      <c r="K4" s="29" t="s">
        <v>11</v>
      </c>
      <c r="L4" s="29" t="s">
        <v>12</v>
      </c>
      <c r="M4" s="29" t="s">
        <v>13</v>
      </c>
      <c r="N4" s="29" t="s">
        <v>14</v>
      </c>
    </row>
    <row r="5" spans="1:14" x14ac:dyDescent="0.2">
      <c r="A5" s="22" t="s">
        <v>28</v>
      </c>
      <c r="B5" s="23">
        <v>35.69</v>
      </c>
      <c r="C5" s="24">
        <v>139.68</v>
      </c>
      <c r="D5" s="25">
        <f>DEGREES(M5)</f>
        <v>173.4708611808189</v>
      </c>
      <c r="E5" s="26">
        <f>DEGREES(N5)</f>
        <v>48.365299966600162</v>
      </c>
      <c r="G5" s="2"/>
      <c r="H5" s="30">
        <f>$C$1-C5</f>
        <v>3.8199999999999932</v>
      </c>
      <c r="I5" s="31">
        <f>RADIANS(B5)</f>
        <v>0.62290801003677621</v>
      </c>
      <c r="J5" s="31">
        <f>RADIANS(C5)</f>
        <v>2.4378758991856797</v>
      </c>
      <c r="K5" s="31">
        <f>RADIANS(H5)</f>
        <v>6.6671577426183265E-2</v>
      </c>
      <c r="L5" s="31">
        <f>ASIN(SIN(I5)*SIN($I$2)+COS($I$2)*COS(I5)*COS(K5))</f>
        <v>0.94480194395606854</v>
      </c>
      <c r="M5" s="31">
        <f>PI()+ATAN(SIN(K5)/(COS(I5)*TAN($I$2)-SIN(I5)*COS(K5)))</f>
        <v>3.0276376838753083</v>
      </c>
      <c r="N5" s="31">
        <f>ATAN((SIN(L5)-0.1512664833)/COS(L5))</f>
        <v>0.84413372813187626</v>
      </c>
    </row>
    <row r="6" spans="1:14" ht="13.5" thickBot="1" x14ac:dyDescent="0.25">
      <c r="A6" s="17" t="s">
        <v>18</v>
      </c>
      <c r="B6" s="6"/>
      <c r="C6" s="13"/>
      <c r="D6" s="14" t="e">
        <f t="shared" ref="D6" si="0">DEGREES(M6)</f>
        <v>#DIV/0!</v>
      </c>
      <c r="E6" s="15">
        <f t="shared" ref="E6" si="1">DEGREES(N6)</f>
        <v>-58.086561266402597</v>
      </c>
      <c r="G6" s="2"/>
      <c r="H6" s="30">
        <f>$C$1-C6</f>
        <v>143.5</v>
      </c>
      <c r="I6" s="31">
        <f t="shared" ref="I6" si="2">RADIANS(B6)</f>
        <v>0</v>
      </c>
      <c r="J6" s="31">
        <f t="shared" ref="J6" si="3">RADIANS(C6)</f>
        <v>0</v>
      </c>
      <c r="K6" s="31">
        <f>RADIANS(H6)</f>
        <v>2.5045474766118629</v>
      </c>
      <c r="L6" s="31">
        <f>ASIN(SIN(I6)*SIN($I$2)+COS($I$2)*COS(I6)*COS(K6))</f>
        <v>-0.93375114981696616</v>
      </c>
      <c r="M6" s="31" t="e">
        <f>PI()+ATAN(SIN(K6)/(COS(I6)*TAN($I$2)-SIN(I6)*COS(K6)))</f>
        <v>#DIV/0!</v>
      </c>
      <c r="N6" s="31">
        <f>ATAN((SIN(L6)-0.1512664833)/COS(L6))</f>
        <v>-1.0138017452601324</v>
      </c>
    </row>
    <row r="7" spans="1:14" x14ac:dyDescent="0.2">
      <c r="A7" s="32" t="s">
        <v>17</v>
      </c>
      <c r="B7" s="33">
        <v>-33.840000000000003</v>
      </c>
      <c r="C7" s="34">
        <v>151.30000000000001</v>
      </c>
      <c r="D7" s="40">
        <f>MOD(DEGREES(M7),360)</f>
        <v>346.18047939684175</v>
      </c>
      <c r="E7" s="26">
        <f>DEGREES(N7)</f>
        <v>49.770826444882573</v>
      </c>
      <c r="G7" s="2"/>
      <c r="H7" s="30">
        <f>$C$1-C7</f>
        <v>-7.8000000000000114</v>
      </c>
      <c r="I7" s="31">
        <f>RADIANS(B7)</f>
        <v>-0.59061941887488123</v>
      </c>
      <c r="J7" s="31">
        <f>RADIANS(C7)</f>
        <v>2.6406831582674206</v>
      </c>
      <c r="K7" s="31">
        <f>RADIANS(H7)</f>
        <v>-0.13613568165555789</v>
      </c>
      <c r="L7" s="31">
        <f>ASIN(SIN(I7)*SIN($I$2)+COS($I$2)*COS(I7)*COS(K7))</f>
        <v>0.96651579937051391</v>
      </c>
      <c r="M7" s="31">
        <f>ATAN(SIN(K7)/(COS(I7)*TAN($I$2)-SIN(I7)*COS(K7)))</f>
        <v>-0.24119613557230377</v>
      </c>
      <c r="N7" s="31">
        <f>ATAN((SIN(L7)-0.1512664833)/COS(L7))</f>
        <v>0.86866479290186494</v>
      </c>
    </row>
    <row r="8" spans="1:14" ht="13.5" thickBot="1" x14ac:dyDescent="0.25">
      <c r="A8" s="38" t="s">
        <v>18</v>
      </c>
      <c r="B8" s="36"/>
      <c r="C8" s="37"/>
      <c r="D8" s="39" t="e">
        <f>MOD(DEGREES(M8),360)</f>
        <v>#DIV/0!</v>
      </c>
      <c r="E8" s="15">
        <f t="shared" ref="E8" si="4">DEGREES(N8)</f>
        <v>-58.086561266402597</v>
      </c>
      <c r="G8" s="2"/>
      <c r="H8" s="30">
        <f>$C$1-C8</f>
        <v>143.5</v>
      </c>
      <c r="I8" s="31">
        <f t="shared" ref="I8" si="5">RADIANS(B8)</f>
        <v>0</v>
      </c>
      <c r="J8" s="31">
        <f t="shared" ref="J8" si="6">RADIANS(C8)</f>
        <v>0</v>
      </c>
      <c r="K8" s="31">
        <f>RADIANS(H8)</f>
        <v>2.5045474766118629</v>
      </c>
      <c r="L8" s="31">
        <f>ASIN(SIN(I8)*SIN($I$2)+COS($I$2)*COS(I8)*COS(K8))</f>
        <v>-0.93375114981696616</v>
      </c>
      <c r="M8" s="31" t="e">
        <f>ATAN(SIN(K8)/(COS(I8)*TAN($I$2)-SIN(I8)*COS(K8)))</f>
        <v>#DIV/0!</v>
      </c>
      <c r="N8" s="31">
        <f>ATAN((SIN(L8)-0.1512664833)/COS(L8))</f>
        <v>-1.0138017452601324</v>
      </c>
    </row>
    <row r="9" spans="1:14" x14ac:dyDescent="0.2">
      <c r="H9" s="29"/>
      <c r="I9" s="29"/>
      <c r="J9" s="29"/>
      <c r="K9" s="29"/>
      <c r="L9" s="29"/>
      <c r="M9" s="29"/>
      <c r="N9" s="29"/>
    </row>
    <row r="10" spans="1:14" ht="13.5" thickBot="1" x14ac:dyDescent="0.25">
      <c r="H10" s="29"/>
      <c r="I10" s="29"/>
      <c r="J10" s="29"/>
      <c r="K10" s="29"/>
      <c r="L10" s="29"/>
      <c r="M10" s="29"/>
      <c r="N10" s="29"/>
    </row>
    <row r="11" spans="1:14" x14ac:dyDescent="0.2">
      <c r="A11" s="3" t="s">
        <v>0</v>
      </c>
      <c r="B11" s="8"/>
      <c r="C11" s="7">
        <v>-98</v>
      </c>
      <c r="D11" s="16" t="s">
        <v>20</v>
      </c>
      <c r="E11" s="8"/>
      <c r="H11" s="29" t="s">
        <v>3</v>
      </c>
      <c r="I11" s="29">
        <f>RADIANS(C11)</f>
        <v>-1.7104226669544429</v>
      </c>
      <c r="J11" s="29"/>
      <c r="K11" s="29"/>
      <c r="L11" s="29"/>
      <c r="M11" s="29"/>
      <c r="N11" s="29"/>
    </row>
    <row r="12" spans="1:14" ht="13.5" thickBot="1" x14ac:dyDescent="0.25">
      <c r="A12" s="5" t="s">
        <v>4</v>
      </c>
      <c r="B12" s="12"/>
      <c r="C12" s="11">
        <v>0</v>
      </c>
      <c r="D12" s="11"/>
      <c r="E12" s="12"/>
      <c r="H12" s="29" t="s">
        <v>5</v>
      </c>
      <c r="I12" s="29">
        <f>RADIANS(C12)</f>
        <v>0</v>
      </c>
      <c r="J12" s="29"/>
      <c r="K12" s="29"/>
      <c r="L12" s="29"/>
      <c r="M12" s="29"/>
      <c r="N12" s="29"/>
    </row>
    <row r="13" spans="1:14" x14ac:dyDescent="0.2">
      <c r="A13" s="41" t="s">
        <v>26</v>
      </c>
      <c r="B13" s="42"/>
      <c r="C13" s="42"/>
      <c r="D13" s="44" t="s">
        <v>23</v>
      </c>
      <c r="E13" s="45"/>
      <c r="H13" s="43" t="s">
        <v>15</v>
      </c>
      <c r="I13" s="43"/>
      <c r="J13" s="43"/>
      <c r="K13" s="43"/>
      <c r="L13" s="43"/>
      <c r="M13" s="43"/>
      <c r="N13" s="43"/>
    </row>
    <row r="14" spans="1:14" ht="13.5" thickBot="1" x14ac:dyDescent="0.25">
      <c r="A14" s="4" t="s">
        <v>6</v>
      </c>
      <c r="B14" s="9" t="s">
        <v>1</v>
      </c>
      <c r="C14" s="9" t="s">
        <v>2</v>
      </c>
      <c r="D14" s="27" t="s">
        <v>24</v>
      </c>
      <c r="E14" s="10" t="s">
        <v>7</v>
      </c>
      <c r="F14" s="1"/>
      <c r="G14" s="1"/>
      <c r="H14" s="29" t="s">
        <v>8</v>
      </c>
      <c r="I14" s="29" t="s">
        <v>9</v>
      </c>
      <c r="J14" s="29" t="s">
        <v>10</v>
      </c>
      <c r="K14" s="29" t="s">
        <v>11</v>
      </c>
      <c r="L14" s="29" t="s">
        <v>12</v>
      </c>
      <c r="M14" s="29" t="s">
        <v>13</v>
      </c>
      <c r="N14" s="29" t="s">
        <v>14</v>
      </c>
    </row>
    <row r="15" spans="1:14" x14ac:dyDescent="0.2">
      <c r="A15" s="22" t="s">
        <v>16</v>
      </c>
      <c r="B15" s="23">
        <v>32.89</v>
      </c>
      <c r="C15" s="24">
        <v>-117.2</v>
      </c>
      <c r="D15" s="25">
        <f>DEGREES(M15)</f>
        <v>147.32846672636637</v>
      </c>
      <c r="E15" s="26">
        <f>DEGREES(N15)</f>
        <v>46.489467684167359</v>
      </c>
      <c r="G15" s="2"/>
      <c r="H15" s="30">
        <f>$C$11-C15</f>
        <v>19.200000000000003</v>
      </c>
      <c r="I15" s="31">
        <f>RADIANS(B15)</f>
        <v>0.57403879098093502</v>
      </c>
      <c r="J15" s="31">
        <f>RADIANS(C15)</f>
        <v>-2.0455258833373544</v>
      </c>
      <c r="K15" s="31">
        <f>RADIANS(H15)</f>
        <v>0.3351032163829113</v>
      </c>
      <c r="L15" s="31">
        <f>ASIN(SIN(I15)*SIN($I$12)+COS($I$12)*COS(I15)*COS(K15))</f>
        <v>0.91572861099004677</v>
      </c>
      <c r="M15" s="31">
        <f>PI()+ATAN(SIN(K15)/(COS(I15)*TAN($I$12)-SIN(I15)*COS(K15)))</f>
        <v>2.5713668262900047</v>
      </c>
      <c r="N15" s="31">
        <f>ATAN((SIN(L15)-0.1512664833)/COS(L15))</f>
        <v>0.81139427858822366</v>
      </c>
    </row>
    <row r="16" spans="1:14" ht="13.5" thickBot="1" x14ac:dyDescent="0.25">
      <c r="A16" s="18"/>
      <c r="B16" s="6"/>
      <c r="C16" s="13"/>
      <c r="D16" s="14" t="e">
        <f t="shared" ref="D16" si="7">DEGREES(M16)</f>
        <v>#DIV/0!</v>
      </c>
      <c r="E16" s="15">
        <f t="shared" ref="E16" si="8">DEGREES(N16)</f>
        <v>-16.346091182816266</v>
      </c>
      <c r="G16" s="2"/>
      <c r="H16" s="30">
        <f>$C$11-C16</f>
        <v>-98</v>
      </c>
      <c r="I16" s="31">
        <f t="shared" ref="I16" si="9">RADIANS(B16)</f>
        <v>0</v>
      </c>
      <c r="J16" s="31">
        <f t="shared" ref="J16" si="10">RADIANS(C16)</f>
        <v>0</v>
      </c>
      <c r="K16" s="31">
        <f>RADIANS(H16)</f>
        <v>-1.7104226669544429</v>
      </c>
      <c r="L16" s="31">
        <f>ASIN(SIN(I16)*SIN($I$12)+COS($I$12)*COS(I16)*COS(K16))</f>
        <v>-0.13962634015954625</v>
      </c>
      <c r="M16" s="31" t="e">
        <f>PI()+ATAN(SIN(K16)/(COS(I16)*TAN($I$12)-SIN(I16)*COS(K16)))</f>
        <v>#DIV/0!</v>
      </c>
      <c r="N16" s="31">
        <f>ATAN((SIN(L16)-0.1512664833)/COS(L16))</f>
        <v>-0.28529311097135818</v>
      </c>
    </row>
    <row r="17" spans="1:14" x14ac:dyDescent="0.2">
      <c r="A17" s="32" t="s">
        <v>29</v>
      </c>
      <c r="B17" s="33">
        <v>-22.9</v>
      </c>
      <c r="C17" s="34">
        <v>-43.21</v>
      </c>
      <c r="D17" s="40">
        <f>MOD(DEGREES(M17),360)</f>
        <v>285.35486082543906</v>
      </c>
      <c r="E17" s="26">
        <f>DEGREES(N17)</f>
        <v>24.148176637879605</v>
      </c>
      <c r="G17" s="2"/>
      <c r="H17" s="30">
        <f>$C$11-C17</f>
        <v>-54.79</v>
      </c>
      <c r="I17" s="31">
        <f>RADIANS(B17)</f>
        <v>-0.39968039870670147</v>
      </c>
      <c r="J17" s="31">
        <f>RADIANS(C17)</f>
        <v>-0.75415676978674984</v>
      </c>
      <c r="K17" s="31">
        <f>RADIANS(H17)</f>
        <v>-0.95626589716769317</v>
      </c>
      <c r="L17" s="31">
        <f>ASIN(SIN(I17)*SIN($I$12)+COS($I$12)*COS(I17)*COS(K17))</f>
        <v>0.55993651294553159</v>
      </c>
      <c r="M17" s="31">
        <f>ATAN(SIN(K17)/(COS(I17)*TAN($I$12)-SIN(I17)*COS(K17)))</f>
        <v>-1.3028034492054907</v>
      </c>
      <c r="N17" s="31">
        <f>ATAN((SIN(L17)-0.1512664833)/COS(L17))</f>
        <v>0.42146519068417354</v>
      </c>
    </row>
    <row r="18" spans="1:14" ht="13.5" thickBot="1" x14ac:dyDescent="0.25">
      <c r="A18" s="35"/>
      <c r="B18" s="36"/>
      <c r="C18" s="37"/>
      <c r="D18" s="39" t="e">
        <f>MOD(DEGREES(M18),360)</f>
        <v>#DIV/0!</v>
      </c>
      <c r="E18" s="15">
        <f t="shared" ref="E18" si="11">DEGREES(N18)</f>
        <v>-16.346091182816266</v>
      </c>
      <c r="G18" s="2"/>
      <c r="H18" s="30">
        <f>$C$11-C18</f>
        <v>-98</v>
      </c>
      <c r="I18" s="31">
        <f t="shared" ref="I18" si="12">RADIANS(B18)</f>
        <v>0</v>
      </c>
      <c r="J18" s="31">
        <f t="shared" ref="J18" si="13">RADIANS(C18)</f>
        <v>0</v>
      </c>
      <c r="K18" s="31">
        <f>RADIANS(H18)</f>
        <v>-1.7104226669544429</v>
      </c>
      <c r="L18" s="31">
        <f>ASIN(SIN(I18)*SIN($I$12)+COS($I$12)*COS(I18)*COS(K18))</f>
        <v>-0.13962634015954625</v>
      </c>
      <c r="M18" s="31" t="e">
        <f>ATAN(SIN(K18)/(COS(I18)*TAN($I$12)-SIN(I18)*COS(K18)))</f>
        <v>#DIV/0!</v>
      </c>
      <c r="N18" s="31">
        <f>ATAN((SIN(L18)-0.1512664833)/COS(L18))</f>
        <v>-0.28529311097135818</v>
      </c>
    </row>
    <row r="19" spans="1:14" x14ac:dyDescent="0.2">
      <c r="G19" s="2"/>
      <c r="H19" s="30"/>
      <c r="I19" s="31"/>
      <c r="J19" s="31"/>
      <c r="K19" s="31"/>
      <c r="L19" s="31"/>
      <c r="M19" s="31"/>
      <c r="N19" s="31"/>
    </row>
    <row r="20" spans="1:14" ht="13.5" thickBot="1" x14ac:dyDescent="0.25">
      <c r="H20" s="29"/>
      <c r="I20" s="29"/>
      <c r="J20" s="29"/>
      <c r="K20" s="29"/>
      <c r="L20" s="29"/>
      <c r="M20" s="29"/>
      <c r="N20" s="29"/>
    </row>
    <row r="21" spans="1:14" x14ac:dyDescent="0.2">
      <c r="A21" s="3" t="s">
        <v>0</v>
      </c>
      <c r="B21" s="8"/>
      <c r="C21" s="7">
        <v>24.9</v>
      </c>
      <c r="D21" s="16" t="s">
        <v>21</v>
      </c>
      <c r="E21" s="8"/>
      <c r="H21" s="29" t="s">
        <v>3</v>
      </c>
      <c r="I21" s="29">
        <f>RADIANS(C21)</f>
        <v>0.43458698374658805</v>
      </c>
      <c r="J21" s="29"/>
      <c r="K21" s="29"/>
      <c r="L21" s="29"/>
      <c r="M21" s="29"/>
      <c r="N21" s="29"/>
    </row>
    <row r="22" spans="1:14" ht="13.5" thickBot="1" x14ac:dyDescent="0.25">
      <c r="A22" s="5" t="s">
        <v>4</v>
      </c>
      <c r="B22" s="12"/>
      <c r="C22" s="11">
        <v>0</v>
      </c>
      <c r="D22" s="11"/>
      <c r="E22" s="12"/>
      <c r="H22" s="29" t="s">
        <v>5</v>
      </c>
      <c r="I22" s="29">
        <f>RADIANS(C22)</f>
        <v>0</v>
      </c>
      <c r="J22" s="29"/>
      <c r="K22" s="29"/>
      <c r="L22" s="29"/>
      <c r="M22" s="29"/>
      <c r="N22" s="29"/>
    </row>
    <row r="23" spans="1:14" x14ac:dyDescent="0.2">
      <c r="A23" s="41" t="s">
        <v>26</v>
      </c>
      <c r="B23" s="42"/>
      <c r="C23" s="42"/>
      <c r="D23" s="44" t="s">
        <v>23</v>
      </c>
      <c r="E23" s="45"/>
      <c r="H23" s="43" t="s">
        <v>15</v>
      </c>
      <c r="I23" s="43"/>
      <c r="J23" s="43"/>
      <c r="K23" s="43"/>
      <c r="L23" s="43"/>
      <c r="M23" s="43"/>
      <c r="N23" s="43"/>
    </row>
    <row r="24" spans="1:14" ht="13.5" thickBot="1" x14ac:dyDescent="0.25">
      <c r="A24" s="5" t="s">
        <v>6</v>
      </c>
      <c r="B24" s="19" t="s">
        <v>1</v>
      </c>
      <c r="C24" s="19" t="s">
        <v>2</v>
      </c>
      <c r="D24" s="27" t="s">
        <v>24</v>
      </c>
      <c r="E24" s="20" t="s">
        <v>7</v>
      </c>
      <c r="H24" s="29" t="s">
        <v>8</v>
      </c>
      <c r="I24" s="29" t="s">
        <v>9</v>
      </c>
      <c r="J24" s="29" t="s">
        <v>10</v>
      </c>
      <c r="K24" s="29" t="s">
        <v>11</v>
      </c>
      <c r="L24" s="29" t="s">
        <v>12</v>
      </c>
      <c r="M24" s="29" t="s">
        <v>13</v>
      </c>
      <c r="N24" s="29" t="s">
        <v>14</v>
      </c>
    </row>
    <row r="25" spans="1:14" x14ac:dyDescent="0.2">
      <c r="A25" s="22" t="s">
        <v>19</v>
      </c>
      <c r="B25" s="23">
        <v>51.5</v>
      </c>
      <c r="C25" s="24">
        <v>0</v>
      </c>
      <c r="D25" s="25">
        <f>DEGREES(M25)</f>
        <v>149.3267562845158</v>
      </c>
      <c r="E25" s="26">
        <f>DEGREES(N25)</f>
        <v>26.604792839812301</v>
      </c>
      <c r="G25" s="2"/>
      <c r="H25" s="30">
        <f>$C$21-C25</f>
        <v>24.9</v>
      </c>
      <c r="I25" s="31">
        <f>RADIANS(B25)</f>
        <v>0.89884456477707975</v>
      </c>
      <c r="J25" s="31">
        <f>RADIANS(C25)</f>
        <v>0</v>
      </c>
      <c r="K25" s="31">
        <f>RADIANS(H25)</f>
        <v>0.43458698374658805</v>
      </c>
      <c r="L25" s="31">
        <f>ASIN(SIN(I25)*SIN($I$2)+COS($I$2)*COS(I25)*COS(K25))</f>
        <v>0.60000690820717539</v>
      </c>
      <c r="M25" s="31">
        <f>PI()+ATAN(SIN(K25)/(COS(I25)*TAN($I$2)-SIN(I25)*COS(K25)))</f>
        <v>2.6062435584879351</v>
      </c>
      <c r="N25" s="31">
        <f>ATAN((SIN(L25)-0.1512664833)/COS(L25))</f>
        <v>0.464341231865737</v>
      </c>
    </row>
    <row r="26" spans="1:14" ht="13.5" thickBot="1" x14ac:dyDescent="0.25">
      <c r="A26" s="18"/>
      <c r="B26" s="6"/>
      <c r="C26" s="13"/>
      <c r="D26" s="14" t="e">
        <f t="shared" ref="D26" si="14">DEGREES(M26)</f>
        <v>#DIV/0!</v>
      </c>
      <c r="E26" s="15">
        <f t="shared" ref="E26" si="15">DEGREES(N26)</f>
        <v>60.878274519811306</v>
      </c>
      <c r="G26" s="2"/>
      <c r="H26" s="30">
        <f>$C$21-C26</f>
        <v>24.9</v>
      </c>
      <c r="I26" s="31">
        <f>RADIANS(B26)</f>
        <v>0</v>
      </c>
      <c r="J26" s="31">
        <f t="shared" ref="J26" si="16">RADIANS(C26)</f>
        <v>0</v>
      </c>
      <c r="K26" s="31">
        <f>RADIANS(H26)</f>
        <v>0.43458698374658805</v>
      </c>
      <c r="L26" s="31">
        <f>ASIN(SIN(I26)*SIN($I$2)+COS($I$2)*COS(I26)*COS(K26))</f>
        <v>1.1362093430483087</v>
      </c>
      <c r="M26" s="31" t="e">
        <f>PI()+ATAN(SIN(K26)/(COS(I26)*TAN($I$2)-SIN(I26)*COS(K26)))</f>
        <v>#DIV/0!</v>
      </c>
      <c r="N26" s="31">
        <f>ATAN((SIN(L26)-0.1512664833)/COS(L26))</f>
        <v>1.0625263333036772</v>
      </c>
    </row>
    <row r="27" spans="1:14" x14ac:dyDescent="0.2">
      <c r="A27" s="32" t="s">
        <v>27</v>
      </c>
      <c r="B27" s="33">
        <v>-34</v>
      </c>
      <c r="C27" s="34">
        <v>18.5</v>
      </c>
      <c r="D27" s="40">
        <f>MOD(DEGREES(M27),360)</f>
        <v>11.342380675800742</v>
      </c>
      <c r="E27" s="26">
        <f>DEGREES(N27)</f>
        <v>49.880472743467841</v>
      </c>
      <c r="G27" s="2"/>
      <c r="H27" s="30">
        <f>$C$21-C27</f>
        <v>6.3999999999999986</v>
      </c>
      <c r="I27" s="31">
        <f>RADIANS(B27)</f>
        <v>-0.59341194567807209</v>
      </c>
      <c r="J27" s="31">
        <f>RADIANS(C27)</f>
        <v>0.32288591161895097</v>
      </c>
      <c r="K27" s="31">
        <f>RADIANS(H27)</f>
        <v>0.11170107212763707</v>
      </c>
      <c r="L27" s="31">
        <f>ASIN(SIN(I27)*SIN($I$2)+COS($I$2)*COS(I27)*COS(K27))</f>
        <v>0.96820724260481517</v>
      </c>
      <c r="M27" s="31">
        <f>ATAN(SIN(K27)/(COS(I27)*TAN($I$2)-SIN(I27)*COS(K27)))</f>
        <v>0.19796188780730248</v>
      </c>
      <c r="N27" s="31">
        <f>ATAN((SIN(L27)-0.1512664833)/COS(L27))</f>
        <v>0.87057848182480269</v>
      </c>
    </row>
    <row r="28" spans="1:14" ht="13.5" thickBot="1" x14ac:dyDescent="0.25">
      <c r="A28" s="35"/>
      <c r="B28" s="36"/>
      <c r="C28" s="37"/>
      <c r="D28" s="39" t="e">
        <f>MOD(DEGREES(M28),360)</f>
        <v>#DIV/0!</v>
      </c>
      <c r="E28" s="15">
        <f t="shared" ref="E28" si="17">DEGREES(N28)</f>
        <v>60.878274519811306</v>
      </c>
      <c r="G28" s="2"/>
      <c r="H28" s="30">
        <f>$C$21-C28</f>
        <v>24.9</v>
      </c>
      <c r="I28" s="31">
        <f>RADIANS(B28)</f>
        <v>0</v>
      </c>
      <c r="J28" s="31">
        <f t="shared" ref="J28" si="18">RADIANS(C28)</f>
        <v>0</v>
      </c>
      <c r="K28" s="31">
        <f>RADIANS(H28)</f>
        <v>0.43458698374658805</v>
      </c>
      <c r="L28" s="31">
        <f>ASIN(SIN(I28)*SIN($I$2)+COS($I$2)*COS(I28)*COS(K28))</f>
        <v>1.1362093430483087</v>
      </c>
      <c r="M28" s="31" t="e">
        <f>ATAN(SIN(K28)/(COS(I28)*TAN($I$2)-SIN(I28)*COS(K28)))</f>
        <v>#DIV/0!</v>
      </c>
      <c r="N28" s="31">
        <f>ATAN((SIN(L28)-0.1512664833)/COS(L28))</f>
        <v>1.0625263333036772</v>
      </c>
    </row>
    <row r="30" spans="1:14" ht="13.5" thickBot="1" x14ac:dyDescent="0.25"/>
    <row r="31" spans="1:14" x14ac:dyDescent="0.2">
      <c r="A31" s="3" t="s">
        <v>0</v>
      </c>
      <c r="B31" s="8"/>
      <c r="C31" s="7">
        <v>63.9</v>
      </c>
      <c r="D31" s="16" t="s">
        <v>34</v>
      </c>
      <c r="E31" s="8"/>
      <c r="H31" s="29" t="s">
        <v>3</v>
      </c>
      <c r="I31" s="29">
        <f>RADIANS(C31)</f>
        <v>1.1152653920243765</v>
      </c>
      <c r="J31" s="29"/>
      <c r="K31" s="29"/>
      <c r="L31" s="29"/>
      <c r="M31" s="29"/>
      <c r="N31" s="29"/>
    </row>
    <row r="32" spans="1:14" ht="13.5" thickBot="1" x14ac:dyDescent="0.25">
      <c r="A32" s="5" t="s">
        <v>4</v>
      </c>
      <c r="B32" s="12"/>
      <c r="C32" s="11">
        <v>0</v>
      </c>
      <c r="D32" s="11"/>
      <c r="E32" s="12"/>
      <c r="H32" s="29" t="s">
        <v>5</v>
      </c>
      <c r="I32" s="29">
        <f>RADIANS(C32)</f>
        <v>0</v>
      </c>
      <c r="J32" s="29"/>
      <c r="K32" s="29"/>
      <c r="L32" s="29"/>
      <c r="M32" s="29"/>
      <c r="N32" s="29"/>
    </row>
    <row r="33" spans="1:14" x14ac:dyDescent="0.2">
      <c r="A33" s="41" t="s">
        <v>26</v>
      </c>
      <c r="B33" s="42"/>
      <c r="C33" s="42"/>
      <c r="D33" s="44" t="s">
        <v>23</v>
      </c>
      <c r="E33" s="45"/>
      <c r="H33" s="43" t="s">
        <v>15</v>
      </c>
      <c r="I33" s="43"/>
      <c r="J33" s="43"/>
      <c r="K33" s="43"/>
      <c r="L33" s="43"/>
      <c r="M33" s="43"/>
      <c r="N33" s="43"/>
    </row>
    <row r="34" spans="1:14" ht="13.5" thickBot="1" x14ac:dyDescent="0.25">
      <c r="A34" s="5" t="s">
        <v>6</v>
      </c>
      <c r="B34" s="19" t="s">
        <v>1</v>
      </c>
      <c r="C34" s="19" t="s">
        <v>2</v>
      </c>
      <c r="D34" s="27" t="s">
        <v>24</v>
      </c>
      <c r="E34" s="20" t="s">
        <v>7</v>
      </c>
      <c r="H34" s="29" t="s">
        <v>8</v>
      </c>
      <c r="I34" s="29" t="s">
        <v>9</v>
      </c>
      <c r="J34" s="29" t="s">
        <v>10</v>
      </c>
      <c r="K34" s="29" t="s">
        <v>11</v>
      </c>
      <c r="L34" s="29" t="s">
        <v>12</v>
      </c>
      <c r="M34" s="29" t="s">
        <v>13</v>
      </c>
      <c r="N34" s="29" t="s">
        <v>14</v>
      </c>
    </row>
    <row r="35" spans="1:14" x14ac:dyDescent="0.2">
      <c r="A35" s="22" t="s">
        <v>19</v>
      </c>
      <c r="B35" s="23">
        <v>51.5</v>
      </c>
      <c r="C35" s="24">
        <v>0</v>
      </c>
      <c r="D35" s="25">
        <f>DEGREES(M35)</f>
        <v>110.976612887458</v>
      </c>
      <c r="E35" s="26">
        <f>DEGREES(N35)</f>
        <v>7.2646473087995389</v>
      </c>
      <c r="G35" s="2"/>
      <c r="H35" s="30">
        <f>$C$31-C35</f>
        <v>63.9</v>
      </c>
      <c r="I35" s="31">
        <f>RADIANS(B35)</f>
        <v>0.89884456477707975</v>
      </c>
      <c r="J35" s="31">
        <f>RADIANS(C35)</f>
        <v>0</v>
      </c>
      <c r="K35" s="31">
        <f>RADIANS(H35)</f>
        <v>1.1152653920243765</v>
      </c>
      <c r="L35" s="31">
        <f>ASIN(SIN(I35)*SIN($I$2)+COS($I$2)*COS(I35)*COS(K35))</f>
        <v>0.27741310013981346</v>
      </c>
      <c r="M35" s="31">
        <f>PI()+ATAN(SIN(K35)/(COS(I35)*TAN($I$2)-SIN(I35)*COS(K35)))</f>
        <v>1.9369072875973135</v>
      </c>
      <c r="N35" s="31">
        <f>ATAN((SIN(L35)-0.1512664833)/COS(L35))</f>
        <v>0.12679201453469718</v>
      </c>
    </row>
    <row r="36" spans="1:14" ht="13.5" thickBot="1" x14ac:dyDescent="0.25">
      <c r="A36" s="18"/>
      <c r="B36" s="6"/>
      <c r="C36" s="13"/>
      <c r="D36" s="14" t="e">
        <f t="shared" ref="D36" si="19">DEGREES(M36)</f>
        <v>#DIV/0!</v>
      </c>
      <c r="E36" s="15">
        <f t="shared" ref="E36" si="20">DEGREES(N36)</f>
        <v>17.820101300477614</v>
      </c>
      <c r="G36" s="2"/>
      <c r="H36" s="30">
        <f>$C$31-C36</f>
        <v>63.9</v>
      </c>
      <c r="I36" s="31">
        <f>RADIANS(B36)</f>
        <v>0</v>
      </c>
      <c r="J36" s="31">
        <f t="shared" ref="J36" si="21">RADIANS(C36)</f>
        <v>0</v>
      </c>
      <c r="K36" s="31">
        <f>RADIANS(H36)</f>
        <v>1.1152653920243765</v>
      </c>
      <c r="L36" s="31">
        <f>ASIN(SIN(I36)*SIN($I$2)+COS($I$2)*COS(I36)*COS(K36))</f>
        <v>0.45553093477052009</v>
      </c>
      <c r="M36" s="31" t="e">
        <f>PI()+ATAN(SIN(K36)/(COS(I36)*TAN($I$2)-SIN(I36)*COS(K36)))</f>
        <v>#DIV/0!</v>
      </c>
      <c r="N36" s="31">
        <f>ATAN((SIN(L36)-0.1512664833)/COS(L36))</f>
        <v>0.31101944073225773</v>
      </c>
    </row>
    <row r="37" spans="1:14" x14ac:dyDescent="0.2">
      <c r="A37" s="32" t="s">
        <v>27</v>
      </c>
      <c r="B37" s="33">
        <v>-34</v>
      </c>
      <c r="C37" s="34">
        <v>18.5</v>
      </c>
      <c r="D37" s="40">
        <f>MOD(DEGREES(M37),360)</f>
        <v>61.12593989177369</v>
      </c>
      <c r="E37" s="26">
        <f>DEGREES(N37)</f>
        <v>27.917919519131466</v>
      </c>
      <c r="G37" s="2"/>
      <c r="H37" s="30">
        <f>$C$31-C37</f>
        <v>45.4</v>
      </c>
      <c r="I37" s="31">
        <f>RADIANS(B37)</f>
        <v>-0.59341194567807209</v>
      </c>
      <c r="J37" s="31">
        <f>RADIANS(C37)</f>
        <v>0.32288591161895097</v>
      </c>
      <c r="K37" s="31">
        <f>RADIANS(H37)</f>
        <v>0.79237948040542561</v>
      </c>
      <c r="L37" s="31">
        <f>ASIN(SIN(I37)*SIN($I$2)+COS($I$2)*COS(I37)*COS(K37))</f>
        <v>0.62132281515043331</v>
      </c>
      <c r="M37" s="31">
        <f>ATAN(SIN(K37)/(COS(I37)*TAN($I$2)-SIN(I37)*COS(K37)))</f>
        <v>1.0668489094875973</v>
      </c>
      <c r="N37" s="31">
        <f>ATAN((SIN(L37)-0.1512664833)/COS(L37))</f>
        <v>0.48725961591563616</v>
      </c>
    </row>
    <row r="38" spans="1:14" ht="13.5" thickBot="1" x14ac:dyDescent="0.25">
      <c r="A38" s="35"/>
      <c r="B38" s="36"/>
      <c r="C38" s="37"/>
      <c r="D38" s="39" t="e">
        <f>MOD(DEGREES(M38),360)</f>
        <v>#DIV/0!</v>
      </c>
      <c r="E38" s="15">
        <f t="shared" ref="E38" si="22">DEGREES(N38)</f>
        <v>17.820101300477614</v>
      </c>
      <c r="G38" s="2"/>
      <c r="H38" s="30">
        <f>$C$31-C38</f>
        <v>63.9</v>
      </c>
      <c r="I38" s="31">
        <f>RADIANS(B38)</f>
        <v>0</v>
      </c>
      <c r="J38" s="31">
        <f t="shared" ref="J38" si="23">RADIANS(C38)</f>
        <v>0</v>
      </c>
      <c r="K38" s="31">
        <f>RADIANS(H38)</f>
        <v>1.1152653920243765</v>
      </c>
      <c r="L38" s="31">
        <f>ASIN(SIN(I38)*SIN($I$2)+COS($I$2)*COS(I38)*COS(K38))</f>
        <v>0.45553093477052009</v>
      </c>
      <c r="M38" s="31" t="e">
        <f>ATAN(SIN(K38)/(COS(I38)*TAN($I$2)-SIN(I38)*COS(K38)))</f>
        <v>#DIV/0!</v>
      </c>
      <c r="N38" s="31">
        <f>ATAN((SIN(L38)-0.1512664833)/COS(L38))</f>
        <v>0.31101944073225773</v>
      </c>
    </row>
    <row r="39" spans="1:14" x14ac:dyDescent="0.2">
      <c r="A39" s="46"/>
      <c r="B39" s="47"/>
      <c r="C39" s="47"/>
      <c r="D39" s="48"/>
      <c r="E39" s="49"/>
      <c r="G39" s="2"/>
      <c r="H39" s="30"/>
      <c r="I39" s="31"/>
      <c r="J39" s="31"/>
      <c r="K39" s="31"/>
      <c r="L39" s="31"/>
      <c r="M39" s="31"/>
      <c r="N39" s="31"/>
    </row>
    <row r="40" spans="1:14" x14ac:dyDescent="0.2">
      <c r="A40" s="28" t="s">
        <v>22</v>
      </c>
    </row>
    <row r="41" spans="1:14" x14ac:dyDescent="0.2">
      <c r="A41" s="21" t="s">
        <v>36</v>
      </c>
    </row>
    <row r="42" spans="1:14" x14ac:dyDescent="0.2">
      <c r="A42" s="21" t="s">
        <v>30</v>
      </c>
    </row>
    <row r="43" spans="1:14" x14ac:dyDescent="0.2">
      <c r="B43" s="21" t="s">
        <v>32</v>
      </c>
    </row>
    <row r="44" spans="1:14" x14ac:dyDescent="0.2">
      <c r="B44" s="21" t="s">
        <v>31</v>
      </c>
    </row>
    <row r="45" spans="1:14" x14ac:dyDescent="0.2">
      <c r="A45" s="21" t="s">
        <v>25</v>
      </c>
    </row>
    <row r="46" spans="1:14" x14ac:dyDescent="0.2">
      <c r="A46" s="21" t="s">
        <v>35</v>
      </c>
    </row>
  </sheetData>
  <mergeCells count="12">
    <mergeCell ref="A33:C33"/>
    <mergeCell ref="D33:E33"/>
    <mergeCell ref="H33:N33"/>
    <mergeCell ref="A3:C3"/>
    <mergeCell ref="H3:N3"/>
    <mergeCell ref="A13:C13"/>
    <mergeCell ref="H13:N13"/>
    <mergeCell ref="A23:C23"/>
    <mergeCell ref="H23:N23"/>
    <mergeCell ref="D3:E3"/>
    <mergeCell ref="D13:E13"/>
    <mergeCell ref="D23:E23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Inmarsat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Inmarsat</dc:creator>
  <cp:lastModifiedBy>Nigel Bartlett</cp:lastModifiedBy>
  <dcterms:created xsi:type="dcterms:W3CDTF">2008-05-29T10:35:51Z</dcterms:created>
  <dcterms:modified xsi:type="dcterms:W3CDTF">2016-11-14T23:13:11Z</dcterms:modified>
</cp:coreProperties>
</file>